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3baa34515c5d8032e783d687347e55b18a6fe07e/48103106516/87f50cfe-af56-4eb8-8c59-49cf1743199e/"/>
    </mc:Choice>
  </mc:AlternateContent>
  <xr:revisionPtr revIDLastSave="0" documentId="13_ncr:1_{D383A0C1-4A05-4F55-8AFF-0C05C25F76F7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19" i="1" l="1"/>
  <c r="O15" i="1"/>
  <c r="O37" i="1" l="1"/>
  <c r="P8" i="1"/>
  <c r="P37" i="1" l="1"/>
  <c r="P19" i="1" l="1"/>
  <c r="P20" i="1"/>
  <c r="P21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8" i="1"/>
  <c r="P39" i="1"/>
  <c r="P40" i="1"/>
  <c r="P41" i="1"/>
  <c r="P15" i="1"/>
  <c r="P16" i="1"/>
  <c r="P17" i="1"/>
  <c r="P7" i="1"/>
  <c r="P9" i="1"/>
  <c r="P10" i="1"/>
  <c r="P11" i="1"/>
  <c r="P12" i="1"/>
  <c r="P13" i="1"/>
  <c r="O22" i="1"/>
  <c r="P22" i="1" s="1"/>
  <c r="O18" i="1"/>
  <c r="P18" i="1" s="1"/>
  <c r="O14" i="1"/>
  <c r="P6" i="1"/>
  <c r="O42" i="1" l="1"/>
  <c r="P14" i="1"/>
  <c r="P42" i="1" s="1"/>
  <c r="M42" i="1"/>
  <c r="N35" i="1"/>
  <c r="I29" i="1"/>
  <c r="M22" i="1"/>
  <c r="N22" i="1" s="1"/>
  <c r="M18" i="1"/>
  <c r="M14" i="1"/>
  <c r="N7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3" i="1"/>
  <c r="N24" i="1"/>
  <c r="N25" i="1"/>
  <c r="N26" i="1"/>
  <c r="N27" i="1"/>
  <c r="N28" i="1"/>
  <c r="N30" i="1"/>
  <c r="N31" i="1"/>
  <c r="N32" i="1"/>
  <c r="N33" i="1"/>
  <c r="N34" i="1"/>
  <c r="N36" i="1"/>
  <c r="N38" i="1"/>
  <c r="N39" i="1"/>
  <c r="N40" i="1"/>
  <c r="N6" i="1"/>
  <c r="K19" i="1" l="1"/>
  <c r="K10" i="1"/>
  <c r="K14" i="1" l="1"/>
  <c r="J14" i="1"/>
  <c r="J22" i="1"/>
  <c r="K22" i="1"/>
  <c r="K18" i="1"/>
  <c r="J18" i="1"/>
  <c r="L36" i="1"/>
  <c r="L34" i="1"/>
  <c r="I28" i="1"/>
  <c r="L28" i="1" s="1"/>
  <c r="I13" i="1"/>
  <c r="L13" i="1" s="1"/>
  <c r="L6" i="1"/>
  <c r="H19" i="1" l="1"/>
  <c r="H18" i="1" l="1"/>
  <c r="I11" i="1" l="1"/>
  <c r="L11" i="1" s="1"/>
  <c r="I12" i="1"/>
  <c r="L12" i="1" s="1"/>
  <c r="I16" i="1"/>
  <c r="L16" i="1" s="1"/>
  <c r="I17" i="1"/>
  <c r="L17" i="1" s="1"/>
  <c r="I21" i="1"/>
  <c r="L21" i="1" s="1"/>
  <c r="I24" i="1"/>
  <c r="L24" i="1" s="1"/>
  <c r="I25" i="1"/>
  <c r="L25" i="1" s="1"/>
  <c r="I26" i="1"/>
  <c r="L26" i="1" s="1"/>
  <c r="I27" i="1"/>
  <c r="L27" i="1" s="1"/>
  <c r="I30" i="1"/>
  <c r="L30" i="1" s="1"/>
  <c r="I31" i="1"/>
  <c r="L31" i="1" s="1"/>
  <c r="I32" i="1"/>
  <c r="L32" i="1" s="1"/>
  <c r="I33" i="1"/>
  <c r="L33" i="1" s="1"/>
  <c r="I38" i="1"/>
  <c r="L38" i="1" s="1"/>
  <c r="I39" i="1"/>
  <c r="L39" i="1" s="1"/>
  <c r="I40" i="1"/>
  <c r="L40" i="1" s="1"/>
  <c r="I41" i="1"/>
  <c r="L41" i="1" s="1"/>
  <c r="N41" i="1" s="1"/>
  <c r="I9" i="1"/>
  <c r="L9" i="1" s="1"/>
  <c r="I7" i="1"/>
  <c r="L7" i="1" s="1"/>
  <c r="N42" i="1" l="1"/>
  <c r="F15" i="1"/>
  <c r="I15" i="1" s="1"/>
  <c r="L15" i="1" s="1"/>
  <c r="F10" i="1"/>
  <c r="I10" i="1" s="1"/>
  <c r="L10" i="1" s="1"/>
  <c r="F23" i="1" l="1"/>
  <c r="F22" i="1" l="1"/>
  <c r="I22" i="1" s="1"/>
  <c r="L22" i="1" s="1"/>
  <c r="I23" i="1"/>
  <c r="L23" i="1" s="1"/>
  <c r="F19" i="1"/>
  <c r="I19" i="1" l="1"/>
  <c r="L19" i="1" s="1"/>
  <c r="F20" i="1"/>
  <c r="I20" i="1" s="1"/>
  <c r="L20" i="1" s="1"/>
  <c r="F18" i="1" l="1"/>
  <c r="I18" i="1" s="1"/>
  <c r="F14" i="1"/>
  <c r="I42" i="1" l="1"/>
  <c r="L18" i="1"/>
  <c r="L42" i="1" s="1"/>
  <c r="F42" i="1"/>
  <c r="I14" i="1"/>
  <c r="L14" i="1" s="1"/>
</calcChain>
</file>

<file path=xl/sharedStrings.xml><?xml version="1.0" encoding="utf-8"?>
<sst xmlns="http://schemas.openxmlformats.org/spreadsheetml/2006/main" count="142" uniqueCount="71">
  <si>
    <t>Eelarve liik</t>
  </si>
  <si>
    <t>Objekt</t>
  </si>
  <si>
    <t>Eelarve konto</t>
  </si>
  <si>
    <t>Eelarvekonto nimetus</t>
  </si>
  <si>
    <t>SE000003</t>
  </si>
  <si>
    <t>Liikmemaksud</t>
  </si>
  <si>
    <t>Majandamiskulud</t>
  </si>
  <si>
    <t>SE000028</t>
  </si>
  <si>
    <t>Vahendid Riigi Kinnisvara AS-ile</t>
  </si>
  <si>
    <t>IN004000</t>
  </si>
  <si>
    <t>Põhivara amortisatsioon</t>
  </si>
  <si>
    <t>Kinnitatud käskkirjaga</t>
  </si>
  <si>
    <t>Asutus</t>
  </si>
  <si>
    <t>Käibemaks Riigi Kinnisvara AS-i vahenditelt</t>
  </si>
  <si>
    <t>50</t>
  </si>
  <si>
    <t>Käibemaks majandamiskuludelt</t>
  </si>
  <si>
    <t>Justiitsministeeriumi eelarve</t>
  </si>
  <si>
    <t>J10</t>
  </si>
  <si>
    <t>10</t>
  </si>
  <si>
    <t>20</t>
  </si>
  <si>
    <t>40</t>
  </si>
  <si>
    <t>60</t>
  </si>
  <si>
    <t>SE030002</t>
  </si>
  <si>
    <t>SE000099</t>
  </si>
  <si>
    <t>41</t>
  </si>
  <si>
    <t>55</t>
  </si>
  <si>
    <t>15</t>
  </si>
  <si>
    <t>61</t>
  </si>
  <si>
    <t>Välisprojektidega seotud tööjõukulud</t>
  </si>
  <si>
    <t>Välisprojektidega seotud majandamiskulud</t>
  </si>
  <si>
    <t>Tööjõukulud</t>
  </si>
  <si>
    <t>Sotsiaaltoetused</t>
  </si>
  <si>
    <t>Antud sihtotstarbelised toetused</t>
  </si>
  <si>
    <t>Antud sihtotstarbelised toetused - riigi poolt tasutav õigusabi ja Advokatuuri poolt avalik-õiguslike ülesannete täitmine</t>
  </si>
  <si>
    <t>Antud mittesihtotstarbelised toetused</t>
  </si>
  <si>
    <t>sh vanglate reserv</t>
  </si>
  <si>
    <t>sh kohtute reserv</t>
  </si>
  <si>
    <t>Investeeringute käibemaks (vanglate reserv)</t>
  </si>
  <si>
    <t>Investeeringud (vanglate reserv)</t>
  </si>
  <si>
    <t>sh ministeerium</t>
  </si>
  <si>
    <t>Lisa 1</t>
  </si>
  <si>
    <t>Välisprojektidega seotud käibemaks</t>
  </si>
  <si>
    <t>J50</t>
  </si>
  <si>
    <t>J60</t>
  </si>
  <si>
    <t>Eelarve muudatused (€)</t>
  </si>
  <si>
    <t>Peale käskkirja jõustumist kehtiv eelarve (€)</t>
  </si>
  <si>
    <t>Eelarves 2020. aastast üle kantud vahendid (€)</t>
  </si>
  <si>
    <t>VR030082</t>
  </si>
  <si>
    <t>VR030307</t>
  </si>
  <si>
    <t>Õigusabi kuludeks (VV korraldus nr 82, 19.03.2020)</t>
  </si>
  <si>
    <t>ELA USA Inc ja EV kohtuvaidluse kulud (VV korraldus nr 307, 10.09.2020)</t>
  </si>
  <si>
    <t>2021. aasta algne eelarve (€)</t>
  </si>
  <si>
    <t>Kuni käesoleva käskkirja jõustumiseni kehtiv eelarve (€)</t>
  </si>
  <si>
    <t>SE030003</t>
  </si>
  <si>
    <t>Kohtunike palgafond</t>
  </si>
  <si>
    <t>IN000099</t>
  </si>
  <si>
    <t>SE030008</t>
  </si>
  <si>
    <t>Elektrooniline järelevalve (vanglate reserv)</t>
  </si>
  <si>
    <t>VR030053</t>
  </si>
  <si>
    <t>ELA USA Inc ja EV kohtuvaidluse kulud</t>
  </si>
  <si>
    <t>SR030016</t>
  </si>
  <si>
    <t xml:space="preserve">Põhiseaduse 100. aastapäeva tähistamine </t>
  </si>
  <si>
    <t xml:space="preserve">Ülekantavad vahendid (€) </t>
  </si>
  <si>
    <t>VR030265</t>
  </si>
  <si>
    <t>Tervishoiutöötajate palgakulu kate</t>
  </si>
  <si>
    <t>VR030306</t>
  </si>
  <si>
    <t>Eelarve muudatused I (€)</t>
  </si>
  <si>
    <t>Eelarve muudatused II (€)</t>
  </si>
  <si>
    <t>Eelarve muudatused III (€)</t>
  </si>
  <si>
    <t>Tühja kasseti tasu kokkulepe</t>
  </si>
  <si>
    <t>VR030404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</si>
</sst>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indent="1"/>
    </xf>
    <xf numFmtId="3" fontId="2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3" fontId="1" fillId="0" borderId="1" xfId="0" applyNumberFormat="1" applyFont="1" applyBorder="1"/>
    <xf numFmtId="1" fontId="4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/>
    <xf numFmtId="3" fontId="1" fillId="3" borderId="1" xfId="0" applyNumberFormat="1" applyFont="1" applyFill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zoomScale="90" zoomScaleNormal="90" workbookViewId="0">
      <selection activeCell="W23" sqref="W23"/>
    </sheetView>
  </sheetViews>
  <sheetFormatPr defaultColWidth="9.109375" defaultRowHeight="13.8" x14ac:dyDescent="0.3"/>
  <cols>
    <col min="1" max="1" width="10.6640625" style="1" bestFit="1" customWidth="1"/>
    <col min="2" max="2" width="10.6640625" style="1" customWidth="1"/>
    <col min="3" max="3" width="13.33203125" style="1" bestFit="1" customWidth="1"/>
    <col min="4" max="4" width="12.44140625" style="1" customWidth="1"/>
    <col min="5" max="5" width="73.88671875" style="1" customWidth="1"/>
    <col min="6" max="6" width="13.44140625" style="1" customWidth="1"/>
    <col min="7" max="7" width="9.109375" style="1" hidden="1" customWidth="1"/>
    <col min="8" max="8" width="8.88671875" style="1" hidden="1" customWidth="1"/>
    <col min="9" max="9" width="19.109375" style="1" hidden="1" customWidth="1"/>
    <col min="10" max="10" width="13" style="1" hidden="1" customWidth="1"/>
    <col min="11" max="11" width="11.5546875" style="1" hidden="1" customWidth="1"/>
    <col min="12" max="12" width="19.109375" style="1" hidden="1" customWidth="1"/>
    <col min="13" max="13" width="11.5546875" style="1" hidden="1" customWidth="1"/>
    <col min="14" max="14" width="17.44140625" style="1" customWidth="1"/>
    <col min="15" max="15" width="11.5546875" style="1" customWidth="1"/>
    <col min="16" max="16" width="15.88671875" style="1" customWidth="1"/>
    <col min="17" max="16384" width="9.109375" style="1"/>
  </cols>
  <sheetData>
    <row r="1" spans="1:16" x14ac:dyDescent="0.3">
      <c r="L1" s="4"/>
      <c r="N1" s="4"/>
      <c r="P1" s="4" t="s">
        <v>11</v>
      </c>
    </row>
    <row r="2" spans="1:16" x14ac:dyDescent="0.3">
      <c r="L2" s="4"/>
      <c r="N2" s="4"/>
      <c r="P2" s="4" t="s">
        <v>40</v>
      </c>
    </row>
    <row r="3" spans="1:16" x14ac:dyDescent="0.3">
      <c r="A3" s="2" t="s">
        <v>16</v>
      </c>
    </row>
    <row r="5" spans="1:16" s="2" customFormat="1" ht="96.6" x14ac:dyDescent="0.3">
      <c r="A5" s="5" t="s">
        <v>12</v>
      </c>
      <c r="B5" s="5" t="s">
        <v>0</v>
      </c>
      <c r="C5" s="5" t="s">
        <v>1</v>
      </c>
      <c r="D5" s="5" t="s">
        <v>2</v>
      </c>
      <c r="E5" s="5" t="s">
        <v>3</v>
      </c>
      <c r="F5" s="5" t="s">
        <v>51</v>
      </c>
      <c r="G5" s="5" t="s">
        <v>46</v>
      </c>
      <c r="H5" s="5" t="s">
        <v>66</v>
      </c>
      <c r="I5" s="5" t="s">
        <v>52</v>
      </c>
      <c r="J5" s="5" t="s">
        <v>62</v>
      </c>
      <c r="K5" s="5" t="s">
        <v>67</v>
      </c>
      <c r="L5" s="5" t="s">
        <v>52</v>
      </c>
      <c r="M5" s="5" t="s">
        <v>68</v>
      </c>
      <c r="N5" s="5" t="s">
        <v>52</v>
      </c>
      <c r="O5" s="5" t="s">
        <v>44</v>
      </c>
      <c r="P5" s="5" t="s">
        <v>45</v>
      </c>
    </row>
    <row r="6" spans="1:16" s="2" customFormat="1" x14ac:dyDescent="0.3">
      <c r="A6" s="31" t="s">
        <v>17</v>
      </c>
      <c r="B6" s="31">
        <v>10</v>
      </c>
      <c r="C6" s="31" t="s">
        <v>53</v>
      </c>
      <c r="D6" s="31">
        <v>50</v>
      </c>
      <c r="E6" s="9" t="s">
        <v>54</v>
      </c>
      <c r="F6" s="36">
        <v>0</v>
      </c>
      <c r="G6" s="36"/>
      <c r="H6" s="36"/>
      <c r="I6" s="36">
        <v>0</v>
      </c>
      <c r="J6" s="32"/>
      <c r="K6" s="32">
        <v>47092</v>
      </c>
      <c r="L6" s="37">
        <f>I6+J6+K6</f>
        <v>47092</v>
      </c>
      <c r="M6" s="32">
        <v>27006</v>
      </c>
      <c r="N6" s="37">
        <f>L6+M6</f>
        <v>74098</v>
      </c>
      <c r="O6" s="32">
        <v>0</v>
      </c>
      <c r="P6" s="37">
        <f>N6+O6</f>
        <v>74098</v>
      </c>
    </row>
    <row r="7" spans="1:16" x14ac:dyDescent="0.3">
      <c r="A7" s="6" t="s">
        <v>17</v>
      </c>
      <c r="B7" s="6" t="s">
        <v>19</v>
      </c>
      <c r="C7" s="6"/>
      <c r="D7" s="6" t="s">
        <v>24</v>
      </c>
      <c r="E7" s="10" t="s">
        <v>31</v>
      </c>
      <c r="F7" s="16">
        <v>5000</v>
      </c>
      <c r="G7" s="24"/>
      <c r="H7" s="24"/>
      <c r="I7" s="26">
        <f>F7+G7+H7</f>
        <v>5000</v>
      </c>
      <c r="J7" s="33"/>
      <c r="K7" s="34"/>
      <c r="L7" s="37">
        <f t="shared" ref="L7:L41" si="0">I7+J7+K7</f>
        <v>5000</v>
      </c>
      <c r="M7" s="34">
        <v>0</v>
      </c>
      <c r="N7" s="37">
        <f t="shared" ref="N7:N41" si="1">L7+M7</f>
        <v>5000</v>
      </c>
      <c r="O7" s="32">
        <v>0</v>
      </c>
      <c r="P7" s="37">
        <f t="shared" ref="P7:P17" si="2">N7+O7</f>
        <v>5000</v>
      </c>
    </row>
    <row r="8" spans="1:16" x14ac:dyDescent="0.3">
      <c r="A8" s="6" t="s">
        <v>43</v>
      </c>
      <c r="B8" s="6">
        <v>20</v>
      </c>
      <c r="C8" s="6"/>
      <c r="D8" s="6">
        <v>41</v>
      </c>
      <c r="E8" s="10" t="s">
        <v>31</v>
      </c>
      <c r="F8" s="16">
        <v>0</v>
      </c>
      <c r="G8" s="24"/>
      <c r="H8" s="24"/>
      <c r="I8" s="26"/>
      <c r="J8" s="33"/>
      <c r="K8" s="34"/>
      <c r="L8" s="37"/>
      <c r="M8" s="34"/>
      <c r="N8" s="37">
        <v>0</v>
      </c>
      <c r="O8" s="32">
        <v>9375</v>
      </c>
      <c r="P8" s="37">
        <f t="shared" si="2"/>
        <v>9375</v>
      </c>
    </row>
    <row r="9" spans="1:16" x14ac:dyDescent="0.3">
      <c r="A9" s="6" t="s">
        <v>17</v>
      </c>
      <c r="B9" s="6" t="s">
        <v>19</v>
      </c>
      <c r="C9" s="6"/>
      <c r="D9" s="6">
        <v>45</v>
      </c>
      <c r="E9" s="10" t="s">
        <v>32</v>
      </c>
      <c r="F9" s="16">
        <v>3557523</v>
      </c>
      <c r="G9" s="24"/>
      <c r="H9" s="24">
        <v>-13871</v>
      </c>
      <c r="I9" s="26">
        <f>F9+G9+H9</f>
        <v>3543652</v>
      </c>
      <c r="J9" s="33"/>
      <c r="K9" s="34">
        <v>160</v>
      </c>
      <c r="L9" s="37">
        <f t="shared" si="0"/>
        <v>3543812</v>
      </c>
      <c r="M9" s="34">
        <v>-64223</v>
      </c>
      <c r="N9" s="37">
        <f t="shared" si="1"/>
        <v>3479589</v>
      </c>
      <c r="O9" s="32">
        <v>0</v>
      </c>
      <c r="P9" s="37">
        <f t="shared" si="2"/>
        <v>3479589</v>
      </c>
    </row>
    <row r="10" spans="1:16" ht="27.6" x14ac:dyDescent="0.3">
      <c r="A10" s="6" t="s">
        <v>17</v>
      </c>
      <c r="B10" s="6" t="s">
        <v>19</v>
      </c>
      <c r="C10" s="6" t="s">
        <v>22</v>
      </c>
      <c r="D10" s="30">
        <v>45</v>
      </c>
      <c r="E10" s="11" t="s">
        <v>33</v>
      </c>
      <c r="F10" s="28">
        <f>4225000-43000</f>
        <v>4182000</v>
      </c>
      <c r="G10" s="24"/>
      <c r="H10" s="24"/>
      <c r="I10" s="29">
        <f t="shared" ref="I10:I41" si="3">F10+G10+H10</f>
        <v>4182000</v>
      </c>
      <c r="J10" s="33"/>
      <c r="K10" s="34">
        <f>-45000-97331</f>
        <v>-142331</v>
      </c>
      <c r="L10" s="39">
        <f t="shared" si="0"/>
        <v>4039669</v>
      </c>
      <c r="M10" s="34">
        <v>0</v>
      </c>
      <c r="N10" s="37">
        <f t="shared" si="1"/>
        <v>4039669</v>
      </c>
      <c r="O10" s="32">
        <v>-35000</v>
      </c>
      <c r="P10" s="37">
        <f t="shared" si="2"/>
        <v>4004669</v>
      </c>
    </row>
    <row r="11" spans="1:16" x14ac:dyDescent="0.3">
      <c r="A11" s="6" t="s">
        <v>17</v>
      </c>
      <c r="B11" s="6" t="s">
        <v>19</v>
      </c>
      <c r="C11" s="6" t="s">
        <v>4</v>
      </c>
      <c r="D11" s="6">
        <v>45</v>
      </c>
      <c r="E11" s="12" t="s">
        <v>5</v>
      </c>
      <c r="F11" s="16">
        <v>155000</v>
      </c>
      <c r="G11" s="24"/>
      <c r="H11" s="24">
        <v>13871</v>
      </c>
      <c r="I11" s="26">
        <f t="shared" si="3"/>
        <v>168871</v>
      </c>
      <c r="J11" s="33"/>
      <c r="K11" s="34"/>
      <c r="L11" s="37">
        <f t="shared" si="0"/>
        <v>168871</v>
      </c>
      <c r="M11" s="34">
        <v>0</v>
      </c>
      <c r="N11" s="37">
        <f t="shared" si="1"/>
        <v>168871</v>
      </c>
      <c r="O11" s="32">
        <v>0</v>
      </c>
      <c r="P11" s="37">
        <f t="shared" si="2"/>
        <v>168871</v>
      </c>
    </row>
    <row r="12" spans="1:16" x14ac:dyDescent="0.3">
      <c r="A12" s="13" t="s">
        <v>17</v>
      </c>
      <c r="B12" s="13" t="s">
        <v>19</v>
      </c>
      <c r="C12" s="13" t="s">
        <v>23</v>
      </c>
      <c r="D12" s="13">
        <v>45</v>
      </c>
      <c r="E12" s="10" t="s">
        <v>34</v>
      </c>
      <c r="F12" s="17">
        <v>185000</v>
      </c>
      <c r="G12" s="24"/>
      <c r="H12" s="26"/>
      <c r="I12" s="26">
        <f t="shared" si="3"/>
        <v>185000</v>
      </c>
      <c r="J12" s="33"/>
      <c r="K12" s="33"/>
      <c r="L12" s="37">
        <f t="shared" si="0"/>
        <v>185000</v>
      </c>
      <c r="M12" s="34">
        <v>0</v>
      </c>
      <c r="N12" s="37">
        <f t="shared" si="1"/>
        <v>185000</v>
      </c>
      <c r="O12" s="32">
        <v>0</v>
      </c>
      <c r="P12" s="37">
        <f t="shared" si="2"/>
        <v>185000</v>
      </c>
    </row>
    <row r="13" spans="1:16" x14ac:dyDescent="0.3">
      <c r="A13" s="13" t="s">
        <v>17</v>
      </c>
      <c r="B13" s="13">
        <v>20</v>
      </c>
      <c r="C13" s="13" t="s">
        <v>55</v>
      </c>
      <c r="D13" s="13">
        <v>45</v>
      </c>
      <c r="E13" s="10" t="s">
        <v>34</v>
      </c>
      <c r="F13" s="17">
        <v>0</v>
      </c>
      <c r="G13" s="24"/>
      <c r="H13" s="26"/>
      <c r="I13" s="26">
        <f t="shared" si="3"/>
        <v>0</v>
      </c>
      <c r="J13" s="34">
        <v>73000</v>
      </c>
      <c r="K13" s="33"/>
      <c r="L13" s="37">
        <f t="shared" si="0"/>
        <v>73000</v>
      </c>
      <c r="M13" s="34">
        <v>0</v>
      </c>
      <c r="N13" s="37">
        <f t="shared" si="1"/>
        <v>73000</v>
      </c>
      <c r="O13" s="32">
        <v>0</v>
      </c>
      <c r="P13" s="37">
        <f t="shared" si="2"/>
        <v>73000</v>
      </c>
    </row>
    <row r="14" spans="1:16" x14ac:dyDescent="0.3">
      <c r="A14" s="6"/>
      <c r="B14" s="6" t="s">
        <v>19</v>
      </c>
      <c r="C14" s="6"/>
      <c r="D14" s="6" t="s">
        <v>14</v>
      </c>
      <c r="E14" s="10" t="s">
        <v>30</v>
      </c>
      <c r="F14" s="16">
        <f>F15+F16+F17</f>
        <v>7314788</v>
      </c>
      <c r="G14" s="24"/>
      <c r="H14" s="24"/>
      <c r="I14" s="26">
        <f t="shared" si="3"/>
        <v>7314788</v>
      </c>
      <c r="J14" s="34">
        <f>SUM(J15:J17)</f>
        <v>0</v>
      </c>
      <c r="K14" s="34">
        <f>SUM(K15:K17)</f>
        <v>0</v>
      </c>
      <c r="L14" s="37">
        <f t="shared" si="0"/>
        <v>7314788</v>
      </c>
      <c r="M14" s="34">
        <f>SUM(M15:M17)</f>
        <v>-541507</v>
      </c>
      <c r="N14" s="37">
        <f t="shared" si="1"/>
        <v>6773281</v>
      </c>
      <c r="O14" s="34">
        <f>SUM(O15:O17)</f>
        <v>-182573</v>
      </c>
      <c r="P14" s="37">
        <f t="shared" si="2"/>
        <v>6590708</v>
      </c>
    </row>
    <row r="15" spans="1:16" x14ac:dyDescent="0.3">
      <c r="A15" s="22" t="s">
        <v>17</v>
      </c>
      <c r="B15" s="22" t="s">
        <v>19</v>
      </c>
      <c r="C15" s="22"/>
      <c r="D15" s="22" t="s">
        <v>14</v>
      </c>
      <c r="E15" s="18" t="s">
        <v>39</v>
      </c>
      <c r="F15" s="19">
        <f>6314079+43000</f>
        <v>6357079</v>
      </c>
      <c r="G15" s="27"/>
      <c r="H15" s="27"/>
      <c r="I15" s="27">
        <f t="shared" si="3"/>
        <v>6357079</v>
      </c>
      <c r="J15" s="35"/>
      <c r="K15" s="35">
        <v>1116</v>
      </c>
      <c r="L15" s="38">
        <f t="shared" si="0"/>
        <v>6358195</v>
      </c>
      <c r="M15" s="35">
        <v>-21042</v>
      </c>
      <c r="N15" s="38">
        <f t="shared" si="1"/>
        <v>6337153</v>
      </c>
      <c r="O15" s="35">
        <f>337+536</f>
        <v>873</v>
      </c>
      <c r="P15" s="38">
        <f t="shared" si="2"/>
        <v>6338026</v>
      </c>
    </row>
    <row r="16" spans="1:16" x14ac:dyDescent="0.3">
      <c r="A16" s="23" t="s">
        <v>42</v>
      </c>
      <c r="B16" s="23" t="s">
        <v>19</v>
      </c>
      <c r="C16" s="23"/>
      <c r="D16" s="23" t="s">
        <v>14</v>
      </c>
      <c r="E16" s="20" t="s">
        <v>36</v>
      </c>
      <c r="F16" s="19">
        <v>39856</v>
      </c>
      <c r="G16" s="27"/>
      <c r="H16" s="27"/>
      <c r="I16" s="27">
        <f t="shared" si="3"/>
        <v>39856</v>
      </c>
      <c r="J16" s="35"/>
      <c r="K16" s="35"/>
      <c r="L16" s="38">
        <f t="shared" si="0"/>
        <v>39856</v>
      </c>
      <c r="M16" s="35">
        <v>0</v>
      </c>
      <c r="N16" s="38">
        <f t="shared" si="1"/>
        <v>39856</v>
      </c>
      <c r="O16" s="35">
        <f>-17795-8000</f>
        <v>-25795</v>
      </c>
      <c r="P16" s="38">
        <f t="shared" si="2"/>
        <v>14061</v>
      </c>
    </row>
    <row r="17" spans="1:16" x14ac:dyDescent="0.3">
      <c r="A17" s="23" t="s">
        <v>43</v>
      </c>
      <c r="B17" s="23" t="s">
        <v>19</v>
      </c>
      <c r="C17" s="23"/>
      <c r="D17" s="23" t="s">
        <v>14</v>
      </c>
      <c r="E17" s="20" t="s">
        <v>35</v>
      </c>
      <c r="F17" s="19">
        <v>917853</v>
      </c>
      <c r="G17" s="27"/>
      <c r="H17" s="27"/>
      <c r="I17" s="27">
        <f t="shared" si="3"/>
        <v>917853</v>
      </c>
      <c r="J17" s="35"/>
      <c r="K17" s="35">
        <v>-1116</v>
      </c>
      <c r="L17" s="38">
        <f t="shared" si="0"/>
        <v>916737</v>
      </c>
      <c r="M17" s="35">
        <v>-520465</v>
      </c>
      <c r="N17" s="38">
        <f t="shared" si="1"/>
        <v>396272</v>
      </c>
      <c r="O17" s="35">
        <v>-157651</v>
      </c>
      <c r="P17" s="38">
        <f t="shared" si="2"/>
        <v>238621</v>
      </c>
    </row>
    <row r="18" spans="1:16" x14ac:dyDescent="0.3">
      <c r="A18" s="6"/>
      <c r="B18" s="6" t="s">
        <v>19</v>
      </c>
      <c r="C18" s="6"/>
      <c r="D18" s="6" t="s">
        <v>25</v>
      </c>
      <c r="E18" s="10" t="s">
        <v>6</v>
      </c>
      <c r="F18" s="16">
        <f>F19+F20+F21</f>
        <v>6002299.4299999997</v>
      </c>
      <c r="G18" s="26"/>
      <c r="H18" s="26">
        <f>H19+H20+H21</f>
        <v>570000</v>
      </c>
      <c r="I18" s="26">
        <f t="shared" si="3"/>
        <v>6572299.4299999997</v>
      </c>
      <c r="J18" s="34">
        <f>SUM(J19:J21)</f>
        <v>865867</v>
      </c>
      <c r="K18" s="34">
        <f>SUM(K19:K21)</f>
        <v>-1056474</v>
      </c>
      <c r="L18" s="37">
        <f t="shared" si="0"/>
        <v>6381692.4299999997</v>
      </c>
      <c r="M18" s="34">
        <f>SUM(M19:M21)</f>
        <v>-612308</v>
      </c>
      <c r="N18" s="37">
        <f t="shared" si="1"/>
        <v>5769384.4299999997</v>
      </c>
      <c r="O18" s="34">
        <f>SUM(O19:O21)</f>
        <v>-675579</v>
      </c>
      <c r="P18" s="37">
        <f>N18+O18</f>
        <v>5093805.43</v>
      </c>
    </row>
    <row r="19" spans="1:16" x14ac:dyDescent="0.3">
      <c r="A19" s="22" t="s">
        <v>17</v>
      </c>
      <c r="B19" s="22" t="s">
        <v>19</v>
      </c>
      <c r="C19" s="22"/>
      <c r="D19" s="22" t="s">
        <v>25</v>
      </c>
      <c r="E19" s="18" t="s">
        <v>39</v>
      </c>
      <c r="F19" s="19">
        <f>3402382+430002.43</f>
        <v>3832384.43</v>
      </c>
      <c r="G19" s="27"/>
      <c r="H19" s="27">
        <f>670000-100000</f>
        <v>570000</v>
      </c>
      <c r="I19" s="27">
        <f t="shared" si="3"/>
        <v>4402384.43</v>
      </c>
      <c r="J19" s="35">
        <v>83579</v>
      </c>
      <c r="K19" s="35">
        <f>23324+97331</f>
        <v>120655</v>
      </c>
      <c r="L19" s="38">
        <f t="shared" si="0"/>
        <v>4606618.43</v>
      </c>
      <c r="M19" s="35">
        <v>12340</v>
      </c>
      <c r="N19" s="38">
        <f t="shared" si="1"/>
        <v>4618958.43</v>
      </c>
      <c r="O19" s="35">
        <f>-457024+(-58752)</f>
        <v>-515776</v>
      </c>
      <c r="P19" s="38">
        <f t="shared" ref="P19:P41" si="4">N19+O19</f>
        <v>4103182.4299999997</v>
      </c>
    </row>
    <row r="20" spans="1:16" x14ac:dyDescent="0.3">
      <c r="A20" s="23" t="s">
        <v>42</v>
      </c>
      <c r="B20" s="23" t="s">
        <v>19</v>
      </c>
      <c r="C20" s="23"/>
      <c r="D20" s="23" t="s">
        <v>25</v>
      </c>
      <c r="E20" s="20" t="s">
        <v>36</v>
      </c>
      <c r="F20" s="19">
        <f>554441-234585</f>
        <v>319856</v>
      </c>
      <c r="G20" s="27"/>
      <c r="H20" s="27"/>
      <c r="I20" s="27">
        <f t="shared" si="3"/>
        <v>319856</v>
      </c>
      <c r="J20" s="35">
        <v>85996</v>
      </c>
      <c r="K20" s="35">
        <v>-264290</v>
      </c>
      <c r="L20" s="38">
        <f t="shared" si="0"/>
        <v>141562</v>
      </c>
      <c r="M20" s="35">
        <v>0</v>
      </c>
      <c r="N20" s="38">
        <f t="shared" si="1"/>
        <v>141562</v>
      </c>
      <c r="O20" s="35">
        <v>-35156</v>
      </c>
      <c r="P20" s="38">
        <f t="shared" si="4"/>
        <v>106406</v>
      </c>
    </row>
    <row r="21" spans="1:16" x14ac:dyDescent="0.3">
      <c r="A21" s="23" t="s">
        <v>43</v>
      </c>
      <c r="B21" s="23" t="s">
        <v>19</v>
      </c>
      <c r="C21" s="23"/>
      <c r="D21" s="23" t="s">
        <v>25</v>
      </c>
      <c r="E21" s="20" t="s">
        <v>35</v>
      </c>
      <c r="F21" s="19">
        <v>1850059</v>
      </c>
      <c r="G21" s="27"/>
      <c r="H21" s="27"/>
      <c r="I21" s="27">
        <f t="shared" si="3"/>
        <v>1850059</v>
      </c>
      <c r="J21" s="35">
        <v>696292</v>
      </c>
      <c r="K21" s="35">
        <v>-912839</v>
      </c>
      <c r="L21" s="38">
        <f t="shared" si="0"/>
        <v>1633512</v>
      </c>
      <c r="M21" s="35">
        <v>-624648</v>
      </c>
      <c r="N21" s="38">
        <f t="shared" si="1"/>
        <v>1008864</v>
      </c>
      <c r="O21" s="35">
        <v>-124647</v>
      </c>
      <c r="P21" s="38">
        <f t="shared" si="4"/>
        <v>884217</v>
      </c>
    </row>
    <row r="22" spans="1:16" x14ac:dyDescent="0.3">
      <c r="A22" s="6"/>
      <c r="B22" s="6" t="s">
        <v>18</v>
      </c>
      <c r="C22" s="6"/>
      <c r="D22" s="6">
        <v>601</v>
      </c>
      <c r="E22" s="7" t="s">
        <v>15</v>
      </c>
      <c r="F22" s="16">
        <f>F23+F24+F25</f>
        <v>831802.49</v>
      </c>
      <c r="G22" s="24"/>
      <c r="H22" s="24"/>
      <c r="I22" s="26">
        <f t="shared" si="3"/>
        <v>831802.49</v>
      </c>
      <c r="J22" s="34">
        <f>SUM(J23:J25)</f>
        <v>0</v>
      </c>
      <c r="K22" s="34">
        <f>SUM(K23:K25)</f>
        <v>31631</v>
      </c>
      <c r="L22" s="37">
        <f t="shared" si="0"/>
        <v>863433.49</v>
      </c>
      <c r="M22" s="34">
        <f>SUM(M23:M25)</f>
        <v>2468</v>
      </c>
      <c r="N22" s="37">
        <f t="shared" si="1"/>
        <v>865901.49</v>
      </c>
      <c r="O22" s="34">
        <f>SUM(O23:O25)</f>
        <v>-38633</v>
      </c>
      <c r="P22" s="37">
        <f t="shared" si="4"/>
        <v>827268.49</v>
      </c>
    </row>
    <row r="23" spans="1:16" x14ac:dyDescent="0.3">
      <c r="A23" s="22" t="s">
        <v>17</v>
      </c>
      <c r="B23" s="22" t="s">
        <v>18</v>
      </c>
      <c r="C23" s="22"/>
      <c r="D23" s="22">
        <v>601</v>
      </c>
      <c r="E23" s="18" t="s">
        <v>39</v>
      </c>
      <c r="F23" s="19">
        <f>509733+86000.49</f>
        <v>595733.49</v>
      </c>
      <c r="G23" s="27"/>
      <c r="H23" s="27"/>
      <c r="I23" s="27">
        <f t="shared" si="3"/>
        <v>595733.49</v>
      </c>
      <c r="J23" s="35"/>
      <c r="K23" s="35">
        <v>31631</v>
      </c>
      <c r="L23" s="38">
        <f t="shared" si="0"/>
        <v>627364.49</v>
      </c>
      <c r="M23" s="35">
        <v>2468</v>
      </c>
      <c r="N23" s="38">
        <f t="shared" si="1"/>
        <v>629832.49</v>
      </c>
      <c r="O23" s="35">
        <v>-32800</v>
      </c>
      <c r="P23" s="38">
        <f t="shared" si="4"/>
        <v>597032.49</v>
      </c>
    </row>
    <row r="24" spans="1:16" x14ac:dyDescent="0.3">
      <c r="A24" s="23" t="s">
        <v>42</v>
      </c>
      <c r="B24" s="23" t="s">
        <v>18</v>
      </c>
      <c r="C24" s="23"/>
      <c r="D24" s="23">
        <v>601</v>
      </c>
      <c r="E24" s="20" t="s">
        <v>36</v>
      </c>
      <c r="F24" s="19">
        <v>13197</v>
      </c>
      <c r="G24" s="27"/>
      <c r="H24" s="27"/>
      <c r="I24" s="27">
        <f t="shared" si="3"/>
        <v>13197</v>
      </c>
      <c r="J24" s="35"/>
      <c r="K24" s="35"/>
      <c r="L24" s="38">
        <f t="shared" si="0"/>
        <v>13197</v>
      </c>
      <c r="M24" s="35">
        <v>0</v>
      </c>
      <c r="N24" s="38">
        <f t="shared" si="1"/>
        <v>13197</v>
      </c>
      <c r="O24" s="35">
        <v>-5833</v>
      </c>
      <c r="P24" s="38">
        <f t="shared" si="4"/>
        <v>7364</v>
      </c>
    </row>
    <row r="25" spans="1:16" x14ac:dyDescent="0.3">
      <c r="A25" s="23" t="s">
        <v>43</v>
      </c>
      <c r="B25" s="23" t="s">
        <v>18</v>
      </c>
      <c r="C25" s="23"/>
      <c r="D25" s="23">
        <v>601</v>
      </c>
      <c r="E25" s="20" t="s">
        <v>35</v>
      </c>
      <c r="F25" s="19">
        <v>222872</v>
      </c>
      <c r="G25" s="27"/>
      <c r="H25" s="27"/>
      <c r="I25" s="27">
        <f t="shared" si="3"/>
        <v>222872</v>
      </c>
      <c r="J25" s="35"/>
      <c r="K25" s="35"/>
      <c r="L25" s="38">
        <f t="shared" si="0"/>
        <v>222872</v>
      </c>
      <c r="M25" s="35">
        <v>0</v>
      </c>
      <c r="N25" s="38">
        <f t="shared" si="1"/>
        <v>222872</v>
      </c>
      <c r="O25" s="35">
        <v>0</v>
      </c>
      <c r="P25" s="38">
        <f t="shared" si="4"/>
        <v>222872</v>
      </c>
    </row>
    <row r="26" spans="1:16" x14ac:dyDescent="0.3">
      <c r="A26" s="6" t="s">
        <v>17</v>
      </c>
      <c r="B26" s="6" t="s">
        <v>19</v>
      </c>
      <c r="C26" s="6" t="s">
        <v>7</v>
      </c>
      <c r="D26" s="6" t="s">
        <v>25</v>
      </c>
      <c r="E26" s="9" t="s">
        <v>8</v>
      </c>
      <c r="F26" s="16">
        <v>979687</v>
      </c>
      <c r="G26" s="24"/>
      <c r="H26" s="24"/>
      <c r="I26" s="26">
        <f t="shared" si="3"/>
        <v>979687</v>
      </c>
      <c r="J26" s="33"/>
      <c r="K26" s="34"/>
      <c r="L26" s="37">
        <f t="shared" si="0"/>
        <v>979687</v>
      </c>
      <c r="M26" s="34">
        <v>-12340</v>
      </c>
      <c r="N26" s="37">
        <f t="shared" si="1"/>
        <v>967347</v>
      </c>
      <c r="O26" s="34">
        <v>-40000</v>
      </c>
      <c r="P26" s="37">
        <f t="shared" si="4"/>
        <v>927347</v>
      </c>
    </row>
    <row r="27" spans="1:16" x14ac:dyDescent="0.3">
      <c r="A27" s="6" t="s">
        <v>17</v>
      </c>
      <c r="B27" s="6" t="s">
        <v>18</v>
      </c>
      <c r="C27" s="6" t="s">
        <v>7</v>
      </c>
      <c r="D27" s="6">
        <v>601</v>
      </c>
      <c r="E27" s="8" t="s">
        <v>13</v>
      </c>
      <c r="F27" s="16">
        <v>195938</v>
      </c>
      <c r="G27" s="24"/>
      <c r="H27" s="24"/>
      <c r="I27" s="26">
        <f t="shared" si="3"/>
        <v>195938</v>
      </c>
      <c r="J27" s="33"/>
      <c r="K27" s="34"/>
      <c r="L27" s="37">
        <f t="shared" si="0"/>
        <v>195938</v>
      </c>
      <c r="M27" s="34">
        <v>-2468</v>
      </c>
      <c r="N27" s="37">
        <f t="shared" si="1"/>
        <v>193470</v>
      </c>
      <c r="O27" s="34">
        <v>-8000</v>
      </c>
      <c r="P27" s="37">
        <f t="shared" si="4"/>
        <v>185470</v>
      </c>
    </row>
    <row r="28" spans="1:16" x14ac:dyDescent="0.3">
      <c r="A28" s="6" t="s">
        <v>43</v>
      </c>
      <c r="B28" s="6">
        <v>20</v>
      </c>
      <c r="C28" s="6" t="s">
        <v>56</v>
      </c>
      <c r="D28" s="6">
        <v>55</v>
      </c>
      <c r="E28" s="8" t="s">
        <v>57</v>
      </c>
      <c r="F28" s="16">
        <v>0</v>
      </c>
      <c r="G28" s="24"/>
      <c r="H28" s="24"/>
      <c r="I28" s="26">
        <f t="shared" si="3"/>
        <v>0</v>
      </c>
      <c r="J28" s="34">
        <v>562516</v>
      </c>
      <c r="K28" s="34">
        <v>753030</v>
      </c>
      <c r="L28" s="37">
        <f>I28+J28+K28</f>
        <v>1315546</v>
      </c>
      <c r="M28" s="34">
        <v>0</v>
      </c>
      <c r="N28" s="37">
        <f t="shared" si="1"/>
        <v>1315546</v>
      </c>
      <c r="O28" s="34">
        <v>0</v>
      </c>
      <c r="P28" s="37">
        <f t="shared" si="4"/>
        <v>1315546</v>
      </c>
    </row>
    <row r="29" spans="1:16" x14ac:dyDescent="0.3">
      <c r="A29" s="6" t="s">
        <v>43</v>
      </c>
      <c r="B29" s="6">
        <v>20</v>
      </c>
      <c r="C29" s="6" t="s">
        <v>63</v>
      </c>
      <c r="D29" s="6">
        <v>50</v>
      </c>
      <c r="E29" s="8" t="s">
        <v>64</v>
      </c>
      <c r="F29" s="16">
        <v>0</v>
      </c>
      <c r="G29" s="24"/>
      <c r="H29" s="24"/>
      <c r="I29" s="26">
        <f t="shared" si="3"/>
        <v>0</v>
      </c>
      <c r="J29" s="34"/>
      <c r="K29" s="34"/>
      <c r="L29" s="37">
        <v>0</v>
      </c>
      <c r="M29" s="34">
        <v>0</v>
      </c>
      <c r="N29" s="37">
        <v>0</v>
      </c>
      <c r="O29" s="34">
        <v>0</v>
      </c>
      <c r="P29" s="37">
        <f t="shared" si="4"/>
        <v>0</v>
      </c>
    </row>
    <row r="30" spans="1:16" x14ac:dyDescent="0.3">
      <c r="A30" s="13" t="s">
        <v>43</v>
      </c>
      <c r="B30" s="13">
        <v>20</v>
      </c>
      <c r="C30" s="13" t="s">
        <v>9</v>
      </c>
      <c r="D30" s="13" t="s">
        <v>26</v>
      </c>
      <c r="E30" s="9" t="s">
        <v>38</v>
      </c>
      <c r="F30" s="17">
        <v>58290</v>
      </c>
      <c r="G30" s="24"/>
      <c r="H30" s="24"/>
      <c r="I30" s="26">
        <f t="shared" si="3"/>
        <v>58290</v>
      </c>
      <c r="J30" s="24">
        <v>49214</v>
      </c>
      <c r="K30" s="24">
        <v>-27437</v>
      </c>
      <c r="L30" s="37">
        <f>I30+J30+K30</f>
        <v>80067</v>
      </c>
      <c r="M30" s="24">
        <v>-76850</v>
      </c>
      <c r="N30" s="37">
        <f t="shared" si="1"/>
        <v>3217</v>
      </c>
      <c r="O30" s="34">
        <v>0</v>
      </c>
      <c r="P30" s="37">
        <f t="shared" si="4"/>
        <v>3217</v>
      </c>
    </row>
    <row r="31" spans="1:16" x14ac:dyDescent="0.3">
      <c r="A31" s="13" t="s">
        <v>43</v>
      </c>
      <c r="B31" s="6" t="s">
        <v>18</v>
      </c>
      <c r="C31" s="6"/>
      <c r="D31" s="6">
        <v>601</v>
      </c>
      <c r="E31" s="7" t="s">
        <v>37</v>
      </c>
      <c r="F31" s="16">
        <v>8710</v>
      </c>
      <c r="G31" s="24"/>
      <c r="H31" s="24"/>
      <c r="I31" s="26">
        <f t="shared" si="3"/>
        <v>8710</v>
      </c>
      <c r="J31" s="33"/>
      <c r="K31" s="34"/>
      <c r="L31" s="37">
        <f t="shared" si="0"/>
        <v>8710</v>
      </c>
      <c r="M31" s="34">
        <v>0</v>
      </c>
      <c r="N31" s="37">
        <f t="shared" si="1"/>
        <v>8710</v>
      </c>
      <c r="O31" s="34">
        <v>0</v>
      </c>
      <c r="P31" s="37">
        <f t="shared" si="4"/>
        <v>8710</v>
      </c>
    </row>
    <row r="32" spans="1:16" x14ac:dyDescent="0.3">
      <c r="A32" s="13" t="s">
        <v>17</v>
      </c>
      <c r="B32" s="6">
        <v>20</v>
      </c>
      <c r="C32" s="6" t="s">
        <v>47</v>
      </c>
      <c r="D32" s="25">
        <v>55</v>
      </c>
      <c r="E32" s="7" t="s">
        <v>49</v>
      </c>
      <c r="F32" s="16">
        <v>0</v>
      </c>
      <c r="G32" s="24">
        <v>11576</v>
      </c>
      <c r="H32" s="24"/>
      <c r="I32" s="26">
        <f t="shared" si="3"/>
        <v>11576</v>
      </c>
      <c r="J32" s="33"/>
      <c r="K32" s="34"/>
      <c r="L32" s="37">
        <f t="shared" si="0"/>
        <v>11576</v>
      </c>
      <c r="M32" s="34">
        <v>0</v>
      </c>
      <c r="N32" s="37">
        <f t="shared" si="1"/>
        <v>11576</v>
      </c>
      <c r="O32" s="34">
        <v>0</v>
      </c>
      <c r="P32" s="37">
        <f t="shared" si="4"/>
        <v>11576</v>
      </c>
    </row>
    <row r="33" spans="1:16" x14ac:dyDescent="0.3">
      <c r="A33" s="13" t="s">
        <v>17</v>
      </c>
      <c r="B33" s="6">
        <v>20</v>
      </c>
      <c r="C33" s="6" t="s">
        <v>48</v>
      </c>
      <c r="D33" s="25">
        <v>55</v>
      </c>
      <c r="E33" s="7" t="s">
        <v>50</v>
      </c>
      <c r="F33" s="16">
        <v>0</v>
      </c>
      <c r="G33" s="24">
        <v>211820</v>
      </c>
      <c r="H33" s="24"/>
      <c r="I33" s="26">
        <f t="shared" si="3"/>
        <v>211820</v>
      </c>
      <c r="J33" s="33"/>
      <c r="K33" s="34"/>
      <c r="L33" s="37">
        <f t="shared" si="0"/>
        <v>211820</v>
      </c>
      <c r="M33" s="34">
        <v>0</v>
      </c>
      <c r="N33" s="37">
        <f t="shared" si="1"/>
        <v>211820</v>
      </c>
      <c r="O33" s="34">
        <v>0</v>
      </c>
      <c r="P33" s="37">
        <f t="shared" si="4"/>
        <v>211820</v>
      </c>
    </row>
    <row r="34" spans="1:16" x14ac:dyDescent="0.3">
      <c r="A34" s="13" t="s">
        <v>17</v>
      </c>
      <c r="B34" s="6">
        <v>20</v>
      </c>
      <c r="C34" s="6" t="s">
        <v>58</v>
      </c>
      <c r="D34" s="25">
        <v>55</v>
      </c>
      <c r="E34" s="7" t="s">
        <v>59</v>
      </c>
      <c r="F34" s="16">
        <v>0</v>
      </c>
      <c r="G34" s="24"/>
      <c r="H34" s="24"/>
      <c r="I34" s="26">
        <v>0</v>
      </c>
      <c r="J34" s="34">
        <v>179041</v>
      </c>
      <c r="K34" s="34"/>
      <c r="L34" s="37">
        <f>I34+J34+K34</f>
        <v>179041</v>
      </c>
      <c r="M34" s="34">
        <v>0</v>
      </c>
      <c r="N34" s="37">
        <f t="shared" si="1"/>
        <v>179041</v>
      </c>
      <c r="O34" s="34">
        <v>0</v>
      </c>
      <c r="P34" s="37">
        <f t="shared" si="4"/>
        <v>179041</v>
      </c>
    </row>
    <row r="35" spans="1:16" x14ac:dyDescent="0.3">
      <c r="A35" s="13" t="s">
        <v>17</v>
      </c>
      <c r="B35" s="6">
        <v>20</v>
      </c>
      <c r="C35" s="6" t="s">
        <v>65</v>
      </c>
      <c r="D35" s="25">
        <v>55</v>
      </c>
      <c r="E35" s="7" t="s">
        <v>59</v>
      </c>
      <c r="F35" s="16">
        <v>0</v>
      </c>
      <c r="G35" s="24"/>
      <c r="H35" s="24"/>
      <c r="I35" s="26"/>
      <c r="J35" s="34"/>
      <c r="K35" s="34"/>
      <c r="L35" s="37">
        <v>0</v>
      </c>
      <c r="M35" s="34">
        <v>601280</v>
      </c>
      <c r="N35" s="37">
        <f t="shared" si="1"/>
        <v>601280</v>
      </c>
      <c r="O35" s="34">
        <v>0</v>
      </c>
      <c r="P35" s="37">
        <f t="shared" si="4"/>
        <v>601280</v>
      </c>
    </row>
    <row r="36" spans="1:16" x14ac:dyDescent="0.3">
      <c r="A36" s="13" t="s">
        <v>17</v>
      </c>
      <c r="B36" s="6">
        <v>20</v>
      </c>
      <c r="C36" s="6" t="s">
        <v>60</v>
      </c>
      <c r="D36" s="25">
        <v>55</v>
      </c>
      <c r="E36" s="7" t="s">
        <v>61</v>
      </c>
      <c r="F36" s="16">
        <v>0</v>
      </c>
      <c r="G36" s="24"/>
      <c r="H36" s="24"/>
      <c r="I36" s="26">
        <v>0</v>
      </c>
      <c r="J36" s="34">
        <v>49525</v>
      </c>
      <c r="K36" s="34"/>
      <c r="L36" s="37">
        <f>I36+J36+K36</f>
        <v>49525</v>
      </c>
      <c r="M36" s="34">
        <v>0</v>
      </c>
      <c r="N36" s="37">
        <f t="shared" si="1"/>
        <v>49525</v>
      </c>
      <c r="O36" s="34">
        <v>0</v>
      </c>
      <c r="P36" s="37">
        <f t="shared" si="4"/>
        <v>49525</v>
      </c>
    </row>
    <row r="37" spans="1:16" x14ac:dyDescent="0.3">
      <c r="A37" s="13" t="s">
        <v>17</v>
      </c>
      <c r="B37" s="6">
        <v>20</v>
      </c>
      <c r="C37" s="6" t="s">
        <v>70</v>
      </c>
      <c r="D37" s="25">
        <v>55</v>
      </c>
      <c r="E37" s="7" t="s">
        <v>69</v>
      </c>
      <c r="F37" s="16">
        <v>0</v>
      </c>
      <c r="G37" s="24"/>
      <c r="H37" s="24"/>
      <c r="I37" s="26"/>
      <c r="J37" s="34"/>
      <c r="K37" s="34"/>
      <c r="L37" s="37"/>
      <c r="M37" s="34"/>
      <c r="N37" s="37">
        <v>0</v>
      </c>
      <c r="O37" s="34">
        <f>2850000+1760</f>
        <v>2851760</v>
      </c>
      <c r="P37" s="37">
        <f t="shared" si="4"/>
        <v>2851760</v>
      </c>
    </row>
    <row r="38" spans="1:16" x14ac:dyDescent="0.3">
      <c r="A38" s="6" t="s">
        <v>17</v>
      </c>
      <c r="B38" s="6" t="s">
        <v>20</v>
      </c>
      <c r="C38" s="6"/>
      <c r="D38" s="6" t="s">
        <v>14</v>
      </c>
      <c r="E38" s="10" t="s">
        <v>28</v>
      </c>
      <c r="F38" s="16">
        <v>380800</v>
      </c>
      <c r="G38" s="24"/>
      <c r="H38" s="24"/>
      <c r="I38" s="26">
        <f t="shared" si="3"/>
        <v>380800</v>
      </c>
      <c r="J38" s="34"/>
      <c r="K38" s="34"/>
      <c r="L38" s="37">
        <f t="shared" si="0"/>
        <v>380800</v>
      </c>
      <c r="M38" s="34">
        <v>0</v>
      </c>
      <c r="N38" s="37">
        <f t="shared" si="1"/>
        <v>380800</v>
      </c>
      <c r="O38" s="34">
        <v>0</v>
      </c>
      <c r="P38" s="37">
        <f t="shared" si="4"/>
        <v>380800</v>
      </c>
    </row>
    <row r="39" spans="1:16" x14ac:dyDescent="0.3">
      <c r="A39" s="6" t="s">
        <v>17</v>
      </c>
      <c r="B39" s="6" t="s">
        <v>20</v>
      </c>
      <c r="C39" s="6"/>
      <c r="D39" s="6" t="s">
        <v>25</v>
      </c>
      <c r="E39" s="10" t="s">
        <v>29</v>
      </c>
      <c r="F39" s="16">
        <v>1619109</v>
      </c>
      <c r="G39" s="24"/>
      <c r="H39" s="24"/>
      <c r="I39" s="26">
        <f t="shared" si="3"/>
        <v>1619109</v>
      </c>
      <c r="J39" s="33"/>
      <c r="K39" s="34"/>
      <c r="L39" s="37">
        <f t="shared" si="0"/>
        <v>1619109</v>
      </c>
      <c r="M39" s="34">
        <v>0</v>
      </c>
      <c r="N39" s="37">
        <f t="shared" si="1"/>
        <v>1619109</v>
      </c>
      <c r="O39" s="34">
        <v>0</v>
      </c>
      <c r="P39" s="37">
        <f t="shared" si="4"/>
        <v>1619109</v>
      </c>
    </row>
    <row r="40" spans="1:16" x14ac:dyDescent="0.3">
      <c r="A40" s="6" t="s">
        <v>17</v>
      </c>
      <c r="B40" s="6" t="s">
        <v>20</v>
      </c>
      <c r="C40" s="6"/>
      <c r="D40" s="6">
        <v>601</v>
      </c>
      <c r="E40" s="10" t="s">
        <v>41</v>
      </c>
      <c r="F40" s="16">
        <v>177732</v>
      </c>
      <c r="G40" s="24"/>
      <c r="H40" s="24"/>
      <c r="I40" s="26">
        <f t="shared" si="3"/>
        <v>177732</v>
      </c>
      <c r="J40" s="33"/>
      <c r="K40" s="34"/>
      <c r="L40" s="37">
        <f t="shared" si="0"/>
        <v>177732</v>
      </c>
      <c r="M40" s="34">
        <v>0</v>
      </c>
      <c r="N40" s="37">
        <f t="shared" si="1"/>
        <v>177732</v>
      </c>
      <c r="O40" s="34">
        <v>0</v>
      </c>
      <c r="P40" s="37">
        <f t="shared" si="4"/>
        <v>177732</v>
      </c>
    </row>
    <row r="41" spans="1:16" x14ac:dyDescent="0.3">
      <c r="A41" s="6" t="s">
        <v>17</v>
      </c>
      <c r="B41" s="6" t="s">
        <v>21</v>
      </c>
      <c r="C41" s="6"/>
      <c r="D41" s="6" t="s">
        <v>27</v>
      </c>
      <c r="E41" s="7" t="s">
        <v>10</v>
      </c>
      <c r="F41" s="16">
        <v>3401</v>
      </c>
      <c r="G41" s="24"/>
      <c r="H41" s="24"/>
      <c r="I41" s="26">
        <f t="shared" si="3"/>
        <v>3401</v>
      </c>
      <c r="J41" s="33"/>
      <c r="K41" s="34"/>
      <c r="L41" s="37">
        <f t="shared" si="0"/>
        <v>3401</v>
      </c>
      <c r="M41" s="34">
        <v>0</v>
      </c>
      <c r="N41" s="37">
        <f t="shared" si="1"/>
        <v>3401</v>
      </c>
      <c r="O41" s="34">
        <v>0</v>
      </c>
      <c r="P41" s="37">
        <f t="shared" si="4"/>
        <v>3401</v>
      </c>
    </row>
    <row r="42" spans="1:16" hidden="1" x14ac:dyDescent="0.3">
      <c r="F42" s="21">
        <f>SUM(F7:F14)+F18+F22+SUM(F26:F41)</f>
        <v>25657079.919999998</v>
      </c>
      <c r="I42" s="21">
        <f>SUM(I7:I14)+I18+I22+SUM(I26:I41)</f>
        <v>26450475.919999998</v>
      </c>
      <c r="J42" s="21"/>
      <c r="K42" s="21"/>
      <c r="L42" s="21">
        <f>SUM(L6:L14)+L18+L22+SUM(L26:L41)</f>
        <v>27835309.919999998</v>
      </c>
      <c r="M42" s="21">
        <f>SUM(M6:M14)+M18+M22+SUM(M26:M41)</f>
        <v>-678942</v>
      </c>
      <c r="N42" s="21">
        <f>SUM(N6:N14)+N18+N22+SUM(N26:N41)</f>
        <v>27156367.919999998</v>
      </c>
      <c r="O42" s="21">
        <f>SUM(O6:O14)+O18+O22+SUM(O26:O41)</f>
        <v>1881350</v>
      </c>
      <c r="P42" s="21">
        <f>SUM(P6:P14)+P18+P22+SUM(P26:P41)</f>
        <v>29037717.919999998</v>
      </c>
    </row>
    <row r="43" spans="1:16" x14ac:dyDescent="0.3">
      <c r="E43" s="14"/>
      <c r="F43" s="15"/>
      <c r="N43" s="3"/>
      <c r="O43" s="3"/>
      <c r="P43" s="3"/>
    </row>
    <row r="44" spans="1:16" x14ac:dyDescent="0.3">
      <c r="E44" s="14"/>
      <c r="F44" s="15"/>
    </row>
    <row r="45" spans="1:16" x14ac:dyDescent="0.3">
      <c r="E45" s="4"/>
      <c r="F45" s="3"/>
    </row>
    <row r="46" spans="1:16" x14ac:dyDescent="0.3">
      <c r="F46" s="3"/>
    </row>
    <row r="48" spans="1:16" x14ac:dyDescent="0.3">
      <c r="F48" s="3"/>
    </row>
    <row r="49" spans="6:6" x14ac:dyDescent="0.3">
      <c r="F49" s="3"/>
    </row>
  </sheetData>
  <pageMargins left="0.7" right="0.7" top="0.75" bottom="0.75" header="0.3" footer="0.3"/>
  <pageSetup paperSize="9" scale="71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Nelly Neiman</dc:creator>
  <cp:lastModifiedBy>Kristi Urmann</cp:lastModifiedBy>
  <cp:lastPrinted>2021-12-08T14:55:07Z</cp:lastPrinted>
  <dcterms:created xsi:type="dcterms:W3CDTF">2018-11-02T08:50:04Z</dcterms:created>
  <dcterms:modified xsi:type="dcterms:W3CDTF">2021-12-16T15:01:07Z</dcterms:modified>
</cp:coreProperties>
</file>